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3" i="2" l="1"/>
  <c r="B213" i="2"/>
  <c r="F207" i="2"/>
  <c r="F206" i="2" l="1"/>
  <c r="F205" i="2" l="1"/>
  <c r="F204" i="2" l="1"/>
  <c r="F202" i="2" l="1"/>
  <c r="F201" i="2" l="1"/>
  <c r="F200" i="2" l="1"/>
  <c r="F199" i="2" l="1"/>
  <c r="F198" i="2" l="1"/>
  <c r="C199" i="2" l="1"/>
  <c r="G201" i="2"/>
  <c r="G199" i="2"/>
  <c r="C200" i="2"/>
  <c r="G200" i="2"/>
  <c r="C205" i="2"/>
  <c r="C202" i="2"/>
  <c r="C206" i="2"/>
  <c r="B208" i="2"/>
  <c r="F208" i="2"/>
  <c r="B209" i="2"/>
  <c r="F209" i="2"/>
  <c r="V104" i="2"/>
  <c r="U104" i="2"/>
  <c r="V103" i="2"/>
  <c r="V102" i="2"/>
  <c r="U103" i="2"/>
  <c r="U102" i="2"/>
  <c r="V100" i="2"/>
  <c r="U100" i="2"/>
  <c r="R103" i="2"/>
  <c r="R102" i="2"/>
  <c r="O103" i="2"/>
  <c r="O102" i="2"/>
  <c r="R100" i="2"/>
  <c r="O100" i="2"/>
  <c r="G197" i="2"/>
  <c r="F197" i="2"/>
  <c r="C208" i="2" l="1"/>
  <c r="K200" i="2"/>
  <c r="E200" i="2"/>
  <c r="G202" i="2"/>
  <c r="C209" i="2"/>
  <c r="C201" i="2"/>
  <c r="K199" i="2"/>
  <c r="C203" i="2"/>
  <c r="C204" i="2"/>
  <c r="E199" i="2"/>
  <c r="C207" i="2"/>
  <c r="C196" i="2"/>
  <c r="K201" i="2" l="1"/>
  <c r="E201" i="2"/>
  <c r="E194" i="2"/>
  <c r="E202" i="2" l="1"/>
  <c r="K202" i="2"/>
  <c r="F194" i="2"/>
  <c r="E203" i="2" l="1"/>
  <c r="F203" i="2" s="1"/>
  <c r="R99" i="2"/>
  <c r="O99" i="2"/>
  <c r="G207" i="2" l="1"/>
  <c r="G208" i="2"/>
  <c r="G209" i="2"/>
  <c r="G203" i="2"/>
  <c r="K203" i="2" s="1"/>
  <c r="G205" i="2"/>
  <c r="G204" i="2"/>
  <c r="K204" i="2" s="1"/>
  <c r="G206" i="2"/>
  <c r="E204" i="2"/>
  <c r="E180" i="2"/>
  <c r="F180" i="2" s="1"/>
  <c r="K205" i="2" l="1"/>
  <c r="E205" i="2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E206" i="2" l="1"/>
  <c r="K206" i="2"/>
  <c r="E176" i="2"/>
  <c r="F176" i="2" s="1"/>
  <c r="E207" i="2" l="1"/>
  <c r="K207" i="2"/>
  <c r="D208" i="2"/>
  <c r="E177" i="2"/>
  <c r="F177" i="2" s="1"/>
  <c r="K208" i="2" l="1"/>
  <c r="D209" i="2"/>
  <c r="E208" i="2"/>
  <c r="E178" i="2"/>
  <c r="F178" i="2" s="1"/>
  <c r="E209" i="2" l="1"/>
  <c r="K209" i="2"/>
  <c r="E179" i="2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s="1"/>
  <c r="K186" i="2" l="1"/>
  <c r="E187" i="2"/>
  <c r="F187" i="2" s="1"/>
  <c r="V99" i="2"/>
  <c r="U99" i="2"/>
  <c r="G187" i="2" l="1"/>
  <c r="K187" i="2" s="1"/>
  <c r="E188" i="2"/>
  <c r="F188" i="2" s="1"/>
  <c r="G188" i="2" s="1"/>
  <c r="K188" i="2" s="1"/>
  <c r="E189" i="2" l="1"/>
  <c r="F189" i="2" s="1"/>
  <c r="G189" i="2" l="1"/>
  <c r="K189" i="2" s="1"/>
  <c r="E190" i="2"/>
  <c r="F190" i="2" s="1"/>
  <c r="G190" i="2" s="1"/>
  <c r="K190" i="2" s="1"/>
  <c r="E191" i="2" l="1"/>
  <c r="F191" i="2" s="1"/>
  <c r="G191" i="2" s="1"/>
  <c r="K191" i="2" s="1"/>
  <c r="E192" i="2" l="1"/>
  <c r="F192" i="2" s="1"/>
  <c r="G192" i="2" s="1"/>
  <c r="K192" i="2" s="1"/>
  <c r="E193" i="2" l="1"/>
  <c r="F193" i="2" s="1"/>
  <c r="G193" i="2" s="1"/>
  <c r="K193" i="2" s="1"/>
  <c r="G194" i="2" l="1"/>
  <c r="K194" i="2"/>
  <c r="E195" i="2" l="1"/>
  <c r="F195" i="2" s="1"/>
  <c r="G195" i="2" s="1"/>
  <c r="K195" i="2"/>
  <c r="E196" i="2" l="1"/>
  <c r="F196" i="2" s="1"/>
  <c r="G198" i="2" s="1"/>
  <c r="K198" i="2" l="1"/>
  <c r="E198" i="2"/>
  <c r="K197" i="2"/>
  <c r="G196" i="2"/>
  <c r="K196" i="2" s="1"/>
  <c r="E197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<sst xmlns="http://schemas.openxmlformats.org/spreadsheetml/2006/main" count="87" uniqueCount="52">
  <si>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</si>
  <si>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</si>
  <si>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</si>
  <si>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</si>
  <si>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</si>
  <si>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</si>
  <si>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</si>
  <si>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</si>
  <si>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</si>
  <si>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</si>
  <si>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</si>
  <si>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</si>
  <si>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</si>
  <si>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</si>
  <si>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</si>
  <si>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</si>
  <si>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</si>
  <si>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</si>
  <si>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</si>
  <si>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</si>
  <si>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</si>
  <si>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</si>
  <si>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</si>
  <si>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</si>
  <si>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</si>
  <si>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</si>
  <si>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</si>
  <si>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</si>
  <si>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</si>
  <si>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</si>
  <si>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</si>
  <si>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</si>
  <si>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</si>
  <si>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</si>
  <si>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</si>
  <si>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</si>
  <si>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</si>
  <si>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</si>
  <si>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</si>
  <si>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</si>
  <si>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</si>
  <si>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</si>
  <si>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</si>
  <si>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</si>
  <si>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</si>
  <si>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</si>
  <si>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</si>
  <si>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</si>
  <si>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</si>
  <si>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Choose a growth factor for Jan to Dec 2022.</t>
  </si>
  <si>
    <t>from 2000 to 2023 (24 YEARS)</t>
  </si>
  <si>
    <t>2024 YTD growth rate vs.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</si>
</sst>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6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53344"/>
        <c:axId val="269866048"/>
      </c:lineChart>
      <c:catAx>
        <c:axId val="1929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86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866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95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50272"/>
        <c:axId val="269867776"/>
      </c:lineChart>
      <c:catAx>
        <c:axId val="19295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69867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86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950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85568"/>
        <c:axId val="405316160"/>
      </c:lineChart>
      <c:catAx>
        <c:axId val="1942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5316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31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28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1"/>
          <c:order val="0"/>
          <c:tx>
            <c:v>2021</c:v>
          </c:tx>
          <c:marker>
            <c:symbol val="none"/>
          </c:marker>
          <c:val>
            <c:numRef>
              <c:f>data!$B$162:$B$173</c:f>
              <c:numCache>
                <c:formatCode>#,##0</c:formatCode>
                <c:ptCount val="12"/>
                <c:pt idx="0">
                  <c:v>1503.68</c:v>
                </c:pt>
                <c:pt idx="1">
                  <c:v>1186.2929999999999</c:v>
                </c:pt>
                <c:pt idx="2">
                  <c:v>1464.5160000000001</c:v>
                </c:pt>
                <c:pt idx="3">
                  <c:v>1572.076</c:v>
                </c:pt>
                <c:pt idx="4">
                  <c:v>1381.3</c:v>
                </c:pt>
                <c:pt idx="5">
                  <c:v>1567.527</c:v>
                </c:pt>
                <c:pt idx="6">
                  <c:v>1216.971</c:v>
                </c:pt>
                <c:pt idx="7">
                  <c:v>1613.1369999999999</c:v>
                </c:pt>
                <c:pt idx="8">
                  <c:v>1398.9469999999999</c:v>
                </c:pt>
                <c:pt idx="9">
                  <c:v>1399.4010000000001</c:v>
                </c:pt>
                <c:pt idx="10">
                  <c:v>1297.0129999999999</c:v>
                </c:pt>
                <c:pt idx="11">
                  <c:v>1256.018</c:v>
                </c:pt>
              </c:numCache>
            </c:numRef>
          </c:val>
          <c:smooth val="0"/>
        </c:ser>
        <c:ser>
          <c:idx val="2"/>
          <c:order val="1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2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3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2422.933</c:v>
                </c:pt>
                <c:pt idx="4">
                  <c:v>2233.348</c:v>
                </c:pt>
                <c:pt idx="5">
                  <c:v>1940.318</c:v>
                </c:pt>
                <c:pt idx="6">
                  <c:v>2126.3049999999998</c:v>
                </c:pt>
                <c:pt idx="7">
                  <c:v>2047.8969999999999</c:v>
                </c:pt>
                <c:pt idx="8">
                  <c:v>1853.787</c:v>
                </c:pt>
                <c:pt idx="9">
                  <c:v>2068.3020000000001</c:v>
                </c:pt>
                <c:pt idx="10">
                  <c:v>1847.5755791694676</c:v>
                </c:pt>
                <c:pt idx="11">
                  <c:v>1776.061752216855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349760"/>
        <c:axId val="405318464"/>
      </c:lineChart>
      <c:catAx>
        <c:axId val="263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531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318464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63349760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1"/>
          <c:order val="0"/>
          <c:tx>
            <c:v>2021</c:v>
          </c:tx>
          <c:marker>
            <c:symbol val="none"/>
          </c:marker>
          <c:val>
            <c:numRef>
              <c:f>data!$F$162:$F$173</c:f>
              <c:numCache>
                <c:formatCode>#,##0_);\(#,##0\)</c:formatCode>
                <c:ptCount val="12"/>
                <c:pt idx="0">
                  <c:v>1224.9453333333347</c:v>
                </c:pt>
                <c:pt idx="1">
                  <c:v>1112.9549999999983</c:v>
                </c:pt>
                <c:pt idx="2">
                  <c:v>1179.0100000000025</c:v>
                </c:pt>
                <c:pt idx="3">
                  <c:v>1897.8266666666632</c:v>
                </c:pt>
                <c:pt idx="4">
                  <c:v>1784.6236666666689</c:v>
                </c:pt>
                <c:pt idx="5">
                  <c:v>2163.6303333333326</c:v>
                </c:pt>
                <c:pt idx="6">
                  <c:v>1448.3520000000012</c:v>
                </c:pt>
                <c:pt idx="7">
                  <c:v>1763.2429999999997</c:v>
                </c:pt>
                <c:pt idx="8">
                  <c:v>1564.861333333334</c:v>
                </c:pt>
                <c:pt idx="9">
                  <c:v>1643.3840000000002</c:v>
                </c:pt>
                <c:pt idx="10">
                  <c:v>1572.2593333333307</c:v>
                </c:pt>
                <c:pt idx="11">
                  <c:v>1336.1346666666668</c:v>
                </c:pt>
              </c:numCache>
            </c:numRef>
          </c:val>
          <c:smooth val="0"/>
        </c:ser>
        <c:ser>
          <c:idx val="2"/>
          <c:order val="1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2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3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>
                  <c:v>2243.6486666666669</c:v>
                </c:pt>
                <c:pt idx="4">
                  <c:v>2115.0403333333325</c:v>
                </c:pt>
                <c:pt idx="5">
                  <c:v>2053.5766666667014</c:v>
                </c:pt>
                <c:pt idx="6">
                  <c:v>2228.5533333332965</c:v>
                </c:pt>
                <c:pt idx="7">
                  <c:v>2083.413333333333</c:v>
                </c:pt>
                <c:pt idx="8">
                  <c:v>1639.2386666666678</c:v>
                </c:pt>
                <c:pt idx="9">
                  <c:v>1779.9810000000002</c:v>
                </c:pt>
                <c:pt idx="10" formatCode="#,##0">
                  <c:v>1339.6036609525856</c:v>
                </c:pt>
                <c:pt idx="11" formatCode="#,##0">
                  <c:v>1319.2436893843819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57536"/>
        <c:axId val="405321344"/>
      </c:lineChart>
      <c:catAx>
        <c:axId val="26425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532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321344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6425753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234</xdr:row>
      <xdr:rowOff>0</xdr:rowOff>
    </xdr:from>
    <xdr:to>
      <xdr:col>5</xdr:col>
      <xdr:colOff>419100</xdr:colOff>
      <xdr:row>234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234</xdr:row>
      <xdr:rowOff>0</xdr:rowOff>
    </xdr:from>
    <xdr:to>
      <xdr:col>8</xdr:col>
      <xdr:colOff>469900</xdr:colOff>
      <xdr:row>234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223</xdr:row>
      <xdr:rowOff>0</xdr:rowOff>
    </xdr:from>
    <xdr:to>
      <xdr:col>12</xdr:col>
      <xdr:colOff>482600</xdr:colOff>
      <xdr:row>223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225</xdr:row>
      <xdr:rowOff>0</xdr:rowOff>
    </xdr:from>
    <xdr:to>
      <xdr:col>6</xdr:col>
      <xdr:colOff>177800</xdr:colOff>
      <xdr:row>246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225</xdr:row>
      <xdr:rowOff>8659</xdr:rowOff>
    </xdr:from>
    <xdr:to>
      <xdr:col>20</xdr:col>
      <xdr:colOff>254000</xdr:colOff>
      <xdr:row>246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38"/>
  <sheetViews>
    <sheetView tabSelected="1" zoomScaleNormal="100" zoomScalePageLayoutView="110" workbookViewId="0">
      <pane ySplit="5" topLeftCell="A210" activePane="bottomLeft" state="frozen"/>
      <selection pane="bottomLeft" activeCell="C215" sqref="C215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50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8.0086137707683122E-2</v>
      </c>
      <c r="Z73" s="26">
        <v>7.017206827132251E-2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7.4971005000491434E-2</v>
      </c>
      <c r="Z74" s="26">
        <v>7.0224972256748383E-2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8.3249707104689902E-2</v>
      </c>
      <c r="Z75" s="26">
        <v>8.4196808174371793E-2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8.0715457242149236E-2</v>
      </c>
      <c r="Z76" s="26">
        <v>9.0865128838271039E-2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8.3040911935976416E-2</v>
      </c>
      <c r="Z77" s="26">
        <v>9.3472634156032464E-2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8.6722091059776296E-2</v>
      </c>
      <c r="Z78" s="26">
        <v>9.9365784974265736E-2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8.3289986668084057E-2</v>
      </c>
      <c r="Z79" s="26">
        <v>9.2077771300346736E-2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9.3581338732349514E-2</v>
      </c>
      <c r="Z80" s="26">
        <v>9.8195768565448691E-2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8.8275894586918716E-2</v>
      </c>
      <c r="Z81" s="26">
        <v>8.5958897536773327E-2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9.1194026964696071E-2</v>
      </c>
      <c r="Z82" s="26">
        <v>8.1060122059316925E-2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7.9270665466406445E-2</v>
      </c>
      <c r="Z83" s="26">
        <v>6.7711569087143056E-2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7.6202347874153267E-2</v>
      </c>
      <c r="Z84" s="26">
        <v>6.6682454535102811E-2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1.0005995703433745</v>
      </c>
      <c r="Z86" s="30">
        <f>SUM(Z73:Z84)</f>
        <v>0.99998397975514342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0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0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  <c r="M102" s="45" t="s">
        <v>39</v>
      </c>
      <c r="N102" s="46"/>
      <c r="O102" s="47">
        <f>MIN(O65:O100)</f>
        <v>-0.24491489929975141</v>
      </c>
      <c r="P102" s="46"/>
      <c r="Q102" s="46"/>
      <c r="R102" s="47">
        <f>MIN(R65:R100)</f>
        <v>-0.13917411362916188</v>
      </c>
      <c r="S102" s="50"/>
      <c r="U102" s="37">
        <f>MEDIAN(U64:U100)</f>
        <v>0.68202283641587824</v>
      </c>
      <c r="V102" s="37">
        <f>MEDIAN(V64:V100)</f>
        <v>0.82</v>
      </c>
      <c r="W102" s="57" t="s">
        <v>44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8" t="s">
        <v>40</v>
      </c>
      <c r="N103" s="39"/>
      <c r="O103" s="49">
        <f>MAX(O65:O100)</f>
        <v>0.32667126119917289</v>
      </c>
      <c r="P103" s="39"/>
      <c r="Q103" s="39"/>
      <c r="R103" s="49">
        <f>MAX(R65:R100)</f>
        <v>0.13805809807056191</v>
      </c>
      <c r="S103" s="51"/>
      <c r="U103" s="37">
        <f>AVERAGE(U64:U100)</f>
        <v>0.67377664287133021</v>
      </c>
      <c r="V103" s="37">
        <f>AVERAGE(V64:V100)</f>
        <v>0.80724296976465515</v>
      </c>
      <c r="W103" s="57" t="s">
        <v>45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U104">
        <f>STDEV(U64:U100)</f>
        <v>0.10491490319398981</v>
      </c>
      <c r="V104">
        <f>STDEV(V64:V100)</f>
        <v>0.10999844138740442</v>
      </c>
      <c r="W104" s="57" t="s">
        <v>46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7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9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v>2422.933</v>
      </c>
      <c r="C201" s="12">
        <f t="shared" si="74"/>
        <v>24013.677</v>
      </c>
      <c r="D201" s="10">
        <v>18492.155333333332</v>
      </c>
      <c r="E201" s="13">
        <f t="shared" si="75"/>
        <v>179.28433333333305</v>
      </c>
      <c r="F201" s="9">
        <f t="shared" si="63"/>
        <v>2243.6486666666669</v>
      </c>
      <c r="G201" s="12">
        <f t="shared" si="76"/>
        <v>19971.344333333334</v>
      </c>
      <c r="H201" s="57"/>
      <c r="I201" s="57"/>
      <c r="J201" s="57"/>
      <c r="K201" s="54">
        <f t="shared" si="77"/>
        <v>0.92593443008585308</v>
      </c>
    </row>
    <row r="202" spans="1:11" x14ac:dyDescent="0.2">
      <c r="A202" s="1">
        <v>43952</v>
      </c>
      <c r="B202" s="10">
        <v>2233.348</v>
      </c>
      <c r="C202" s="12">
        <f t="shared" si="74"/>
        <v>24210.876000000004</v>
      </c>
      <c r="D202" s="10">
        <v>18610.463</v>
      </c>
      <c r="E202" s="13">
        <f t="shared" si="75"/>
        <v>118.3076666666675</v>
      </c>
      <c r="F202" s="9">
        <f t="shared" si="63"/>
        <v>2115.0403333333325</v>
      </c>
      <c r="G202" s="12">
        <f t="shared" si="76"/>
        <v>20105.637333333332</v>
      </c>
      <c r="H202" s="57"/>
      <c r="I202" s="57"/>
      <c r="J202" s="57"/>
      <c r="K202" s="54">
        <f t="shared" si="77"/>
        <v>0.92563407423775279</v>
      </c>
    </row>
    <row r="203" spans="1:11" x14ac:dyDescent="0.2">
      <c r="A203" s="1">
        <v>43983</v>
      </c>
      <c r="B203" s="10">
        <v>1940.318</v>
      </c>
      <c r="C203" s="12">
        <f t="shared" si="74"/>
        <v>24286.059000000001</v>
      </c>
      <c r="D203" s="10">
        <v>18497.204333333299</v>
      </c>
      <c r="E203" s="13">
        <f t="shared" si="75"/>
        <v>-113.25866666670117</v>
      </c>
      <c r="F203" s="9">
        <f t="shared" si="63"/>
        <v>2053.5766666667014</v>
      </c>
      <c r="G203" s="12">
        <f t="shared" si="76"/>
        <v>20431.423333333365</v>
      </c>
      <c r="H203" s="57"/>
      <c r="I203" s="57"/>
      <c r="J203" s="57"/>
      <c r="K203" s="54">
        <f t="shared" si="77"/>
        <v>0.90533116717108808</v>
      </c>
    </row>
    <row r="204" spans="1:11" x14ac:dyDescent="0.2">
      <c r="A204" s="1">
        <v>44013</v>
      </c>
      <c r="B204" s="10">
        <v>2126.3049999999998</v>
      </c>
      <c r="C204" s="12">
        <f t="shared" si="74"/>
        <v>24562.396999999997</v>
      </c>
      <c r="D204" s="10">
        <v>18394.956000000002</v>
      </c>
      <c r="E204" s="13">
        <f t="shared" si="75"/>
        <v>-102.24833333329661</v>
      </c>
      <c r="F204" s="9">
        <f t="shared" si="63"/>
        <v>2228.5533333332965</v>
      </c>
      <c r="G204" s="12">
        <f t="shared" si="76"/>
        <v>20911.300666666662</v>
      </c>
      <c r="H204" s="57"/>
      <c r="I204" s="57"/>
      <c r="J204" s="57"/>
      <c r="K204" s="54">
        <f t="shared" si="77"/>
        <v>0.8796657985661408</v>
      </c>
    </row>
    <row r="205" spans="1:11" x14ac:dyDescent="0.2">
      <c r="A205" s="1">
        <v>44044</v>
      </c>
      <c r="B205" s="10">
        <v>2047.8969999999999</v>
      </c>
      <c r="C205" s="12">
        <f t="shared" si="74"/>
        <v>24499.274000000001</v>
      </c>
      <c r="D205" s="10">
        <v>18359.439666666669</v>
      </c>
      <c r="E205" s="13">
        <f t="shared" si="75"/>
        <v>-35.516333333333023</v>
      </c>
      <c r="F205" s="9">
        <f t="shared" si="63"/>
        <v>2083.413333333333</v>
      </c>
      <c r="G205" s="12">
        <f t="shared" si="76"/>
        <v>21171.845333333335</v>
      </c>
      <c r="H205" s="57"/>
      <c r="I205" s="57"/>
      <c r="J205" s="57"/>
      <c r="K205" s="54">
        <f t="shared" si="77"/>
        <v>0.86716294104799818</v>
      </c>
    </row>
    <row r="206" spans="1:11" x14ac:dyDescent="0.2">
      <c r="A206" s="1">
        <v>44075</v>
      </c>
      <c r="B206" s="10">
        <v>1853.787</v>
      </c>
      <c r="C206" s="12">
        <f t="shared" si="74"/>
        <v>24417.885000000002</v>
      </c>
      <c r="D206" s="10">
        <v>18573.988000000001</v>
      </c>
      <c r="E206" s="13">
        <f t="shared" si="75"/>
        <v>214.54833333333227</v>
      </c>
      <c r="F206" s="9">
        <f t="shared" si="63"/>
        <v>1639.2386666666678</v>
      </c>
      <c r="G206" s="12">
        <f t="shared" si="76"/>
        <v>21335.498000000003</v>
      </c>
      <c r="H206" s="57"/>
      <c r="I206" s="57"/>
      <c r="J206" s="57"/>
      <c r="K206" s="54">
        <f t="shared" si="77"/>
        <v>0.87056735211898961</v>
      </c>
    </row>
    <row r="207" spans="1:11" x14ac:dyDescent="0.2">
      <c r="A207" s="1">
        <v>44105</v>
      </c>
      <c r="B207" s="10">
        <v>2068.3020000000001</v>
      </c>
      <c r="C207" s="12">
        <f t="shared" si="74"/>
        <v>24514.716000000004</v>
      </c>
      <c r="D207" s="10">
        <v>18862.309000000001</v>
      </c>
      <c r="E207" s="13">
        <f t="shared" si="75"/>
        <v>288.32099999999991</v>
      </c>
      <c r="F207" s="9">
        <f t="shared" si="63"/>
        <v>1779.9810000000002</v>
      </c>
      <c r="G207" s="12">
        <f t="shared" si="76"/>
        <v>21640.598666666665</v>
      </c>
      <c r="H207" s="57"/>
      <c r="I207" s="57"/>
      <c r="J207" s="57"/>
      <c r="K207" s="54">
        <f t="shared" si="77"/>
        <v>0.87161678336810045</v>
      </c>
    </row>
    <row r="208" spans="1:11" x14ac:dyDescent="0.2">
      <c r="A208" s="1">
        <v>44136</v>
      </c>
      <c r="B208" s="10">
        <f t="shared" ref="B207:B209" si="78">C$197*(1+B$215)*Y83</f>
        <v>1847.5755791694676</v>
      </c>
      <c r="C208" s="12">
        <f t="shared" si="74"/>
        <v>24520.163579169468</v>
      </c>
      <c r="D208" s="10">
        <f t="shared" ref="D207:D209" si="79">D207+B208-F208</f>
        <v>19370.280918216882</v>
      </c>
      <c r="E208" s="13">
        <f t="shared" si="75"/>
        <v>507.97191821688102</v>
      </c>
      <c r="F208" s="10">
        <f t="shared" ref="F207:F209" si="80">G$197*(1+F$215)*Z83</f>
        <v>1339.6036609525856</v>
      </c>
      <c r="G208" s="12">
        <f t="shared" si="76"/>
        <v>21595.278994285924</v>
      </c>
      <c r="H208" s="57"/>
      <c r="I208" s="57"/>
      <c r="J208" s="57"/>
      <c r="K208" s="54">
        <f t="shared" si="77"/>
        <v>0.89696831068226657</v>
      </c>
    </row>
    <row r="209" spans="1:12" x14ac:dyDescent="0.2">
      <c r="A209" s="1">
        <v>44166</v>
      </c>
      <c r="B209" s="10">
        <f t="shared" si="78"/>
        <v>1776.061752216855</v>
      </c>
      <c r="C209" s="12">
        <f t="shared" si="74"/>
        <v>24579.344331386321</v>
      </c>
      <c r="D209" s="10">
        <f t="shared" si="79"/>
        <v>19827.098981049356</v>
      </c>
      <c r="E209" s="13">
        <f t="shared" si="75"/>
        <v>456.81806283247352</v>
      </c>
      <c r="F209" s="10">
        <f t="shared" si="80"/>
        <v>1319.2436893843819</v>
      </c>
      <c r="G209" s="12">
        <f t="shared" si="76"/>
        <v>21688.238683670301</v>
      </c>
      <c r="H209" s="57"/>
      <c r="I209" s="57"/>
      <c r="J209" s="57"/>
      <c r="K209" s="54">
        <f t="shared" si="77"/>
        <v>0.91418668294063676</v>
      </c>
    </row>
    <row r="210" spans="1:12" x14ac:dyDescent="0.2">
      <c r="A210" s="1"/>
      <c r="B210" s="10"/>
      <c r="C210" s="12"/>
      <c r="D210" s="10"/>
      <c r="E210" s="13"/>
      <c r="F210" s="10"/>
      <c r="G210" s="12"/>
      <c r="H210" s="57"/>
      <c r="I210" s="57"/>
      <c r="J210" s="57"/>
      <c r="K210" s="54"/>
    </row>
    <row r="211" spans="1:12" x14ac:dyDescent="0.2">
      <c r="A211" s="1"/>
      <c r="B211" s="10"/>
      <c r="C211" s="12"/>
      <c r="D211" s="10"/>
      <c r="E211" s="13"/>
      <c r="F211" s="10"/>
      <c r="G211" s="12"/>
      <c r="H211" s="57"/>
      <c r="I211" s="57"/>
      <c r="J211" s="57"/>
      <c r="K211" s="54"/>
    </row>
    <row r="212" spans="1:12" x14ac:dyDescent="0.2">
      <c r="A212" s="1"/>
      <c r="C212" s="19"/>
      <c r="G212" s="33"/>
    </row>
    <row r="213" spans="1:12" ht="28.5" customHeight="1" x14ac:dyDescent="0.2">
      <c r="A213" s="61" t="s">
        <v>51</v>
      </c>
      <c r="B213" s="64">
        <f>SUM(B198:B207)/SUM(B186:B195)-1</f>
        <v>9.8922614964770395E-2</v>
      </c>
      <c r="C213" s="62"/>
      <c r="D213" s="63"/>
      <c r="E213" s="63"/>
      <c r="F213" s="64">
        <f>SUM(F198:F207)/SUM(F186:F195)-1</f>
        <v>0.1465885078953848</v>
      </c>
      <c r="G213" s="33"/>
      <c r="K213" s="33"/>
    </row>
    <row r="214" spans="1:12" ht="15.75" x14ac:dyDescent="0.25">
      <c r="A214" s="17"/>
      <c r="B214" s="8"/>
      <c r="E214" s="17"/>
      <c r="F214" s="8"/>
      <c r="G214" s="55"/>
      <c r="L214" s="59"/>
    </row>
    <row r="215" spans="1:12" ht="15.75" x14ac:dyDescent="0.25">
      <c r="A215" s="17">
        <v>2024</v>
      </c>
      <c r="B215" s="60">
        <v>0.03</v>
      </c>
      <c r="E215" s="17">
        <v>2024</v>
      </c>
      <c r="F215" s="60">
        <v>0.03</v>
      </c>
    </row>
    <row r="217" spans="1:12" ht="15.75" x14ac:dyDescent="0.25">
      <c r="B217" s="38" t="s">
        <v>15</v>
      </c>
      <c r="C217" s="39"/>
      <c r="D217" s="39"/>
      <c r="E217" s="39"/>
      <c r="F217" s="39"/>
      <c r="G217" s="39"/>
      <c r="H217" s="39"/>
      <c r="I217" s="39"/>
      <c r="J217" s="39"/>
      <c r="K217" s="39"/>
    </row>
    <row r="218" spans="1:12" ht="15.75" x14ac:dyDescent="0.25">
      <c r="B218" s="7" t="s">
        <v>16</v>
      </c>
      <c r="F218" s="7" t="s">
        <v>17</v>
      </c>
    </row>
    <row r="219" spans="1:12" x14ac:dyDescent="0.2">
      <c r="B219" s="53" t="s">
        <v>43</v>
      </c>
      <c r="C219" s="53"/>
      <c r="D219" s="53"/>
      <c r="E219" s="53"/>
      <c r="F219" s="53" t="s">
        <v>43</v>
      </c>
    </row>
    <row r="220" spans="1:12" x14ac:dyDescent="0.2">
      <c r="B220" s="57" t="s">
        <v>49</v>
      </c>
      <c r="F220" s="57" t="s">
        <v>49</v>
      </c>
    </row>
    <row r="221" spans="1:12" x14ac:dyDescent="0.2">
      <c r="B221" t="s">
        <v>35</v>
      </c>
      <c r="F221" t="s">
        <v>35</v>
      </c>
    </row>
    <row r="222" spans="1:12" x14ac:dyDescent="0.2">
      <c r="B222" t="s">
        <v>18</v>
      </c>
      <c r="L222" s="6"/>
    </row>
    <row r="223" spans="1:12" x14ac:dyDescent="0.2">
      <c r="B223" t="s">
        <v>21</v>
      </c>
      <c r="L223" s="6"/>
    </row>
    <row r="224" spans="1:12" x14ac:dyDescent="0.2">
      <c r="L224" s="6"/>
    </row>
    <row r="225" spans="1:12" x14ac:dyDescent="0.2">
      <c r="A225" s="65"/>
      <c r="L225" s="6"/>
    </row>
    <row r="226" spans="1:12" x14ac:dyDescent="0.2">
      <c r="L226" s="6"/>
    </row>
    <row r="227" spans="1:12" x14ac:dyDescent="0.2">
      <c r="L227" s="6"/>
    </row>
    <row r="230" spans="1:12" ht="15.75" x14ac:dyDescent="0.25">
      <c r="B230" s="8"/>
      <c r="F230" s="8"/>
    </row>
    <row r="231" spans="1:12" ht="15.75" x14ac:dyDescent="0.25">
      <c r="B231" s="8"/>
      <c r="F231" s="8"/>
    </row>
    <row r="232" spans="1:12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 spans="1:12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 spans="1:12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 spans="1:12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 spans="1:12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 spans="1:12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 spans="1:12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2024-11-29T03:48:23Z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