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3" i="2" l="1"/>
  <c r="B213" i="2"/>
  <c r="F208" i="2"/>
  <c r="F207" i="2" l="1"/>
  <c r="F206" i="2" l="1"/>
  <c r="F205" i="2" l="1"/>
  <c r="F204" i="2" l="1"/>
  <c r="F202" i="2" l="1"/>
  <c r="F201" i="2" l="1"/>
  <c r="F200" i="2" l="1"/>
  <c r="F199" i="2" l="1"/>
  <c r="F198" i="2" l="1"/>
  <c r="C199" i="2" l="1"/>
  <c r="G201" i="2"/>
  <c r="G199" i="2"/>
  <c r="C200" i="2"/>
  <c r="G200" i="2"/>
  <c r="C205" i="2"/>
  <c r="C202" i="2"/>
  <c r="C206" i="2"/>
  <c r="B209" i="2"/>
  <c r="F209" i="2"/>
  <c r="V104" i="2"/>
  <c r="U104" i="2"/>
  <c r="V103" i="2"/>
  <c r="V102" i="2"/>
  <c r="U103" i="2"/>
  <c r="U102" i="2"/>
  <c r="V100" i="2"/>
  <c r="U100" i="2"/>
  <c r="R103" i="2"/>
  <c r="R102" i="2"/>
  <c r="O103" i="2"/>
  <c r="O102" i="2"/>
  <c r="R100" i="2"/>
  <c r="O100" i="2"/>
  <c r="G197" i="2"/>
  <c r="F197" i="2"/>
  <c r="C208" i="2" l="1"/>
  <c r="K200" i="2"/>
  <c r="E200" i="2"/>
  <c r="G202" i="2"/>
  <c r="C209" i="2"/>
  <c r="C201" i="2"/>
  <c r="K199" i="2"/>
  <c r="C203" i="2"/>
  <c r="C204" i="2"/>
  <c r="E199" i="2"/>
  <c r="C207" i="2"/>
  <c r="C196" i="2"/>
  <c r="K201" i="2" l="1"/>
  <c r="E201" i="2"/>
  <c r="E194" i="2"/>
  <c r="E202" i="2" l="1"/>
  <c r="K202" i="2"/>
  <c r="F194" i="2"/>
  <c r="E203" i="2" l="1"/>
  <c r="F203" i="2" s="1"/>
  <c r="R99" i="2"/>
  <c r="O99" i="2"/>
  <c r="G207" i="2" l="1"/>
  <c r="G208" i="2"/>
  <c r="G209" i="2"/>
  <c r="G203" i="2"/>
  <c r="K203" i="2" s="1"/>
  <c r="G205" i="2"/>
  <c r="G204" i="2"/>
  <c r="K204" i="2" s="1"/>
  <c r="G206" i="2"/>
  <c r="E204" i="2"/>
  <c r="E180" i="2"/>
  <c r="F180" i="2" s="1"/>
  <c r="K205" i="2" l="1"/>
  <c r="E205" i="2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K206" i="2"/>
  <c r="E176" i="2"/>
  <c r="F176" i="2" s="1"/>
  <c r="E207" i="2" l="1"/>
  <c r="K207" i="2"/>
  <c r="E177" i="2"/>
  <c r="F177" i="2" s="1"/>
  <c r="K208" i="2" l="1"/>
  <c r="D209" i="2"/>
  <c r="E208" i="2"/>
  <c r="E178" i="2"/>
  <c r="F178" i="2" s="1"/>
  <c r="E209" i="2" l="1"/>
  <c r="K209" i="2"/>
  <c r="E179" i="2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s="1"/>
  <c r="K186" i="2" l="1"/>
  <c r="E187" i="2"/>
  <c r="F187" i="2" s="1"/>
  <c r="V99" i="2"/>
  <c r="U99" i="2"/>
  <c r="G187" i="2" l="1"/>
  <c r="K187" i="2" s="1"/>
  <c r="E188" i="2"/>
  <c r="F188" i="2" s="1"/>
  <c r="G188" i="2" s="1"/>
  <c r="K188" i="2" s="1"/>
  <c r="E189" i="2" l="1"/>
  <c r="F189" i="2" s="1"/>
  <c r="G189" i="2" l="1"/>
  <c r="K189" i="2" s="1"/>
  <c r="E190" i="2"/>
  <c r="F190" i="2" s="1"/>
  <c r="G190" i="2" s="1"/>
  <c r="K190" i="2" s="1"/>
  <c r="E191" i="2" l="1"/>
  <c r="F191" i="2" s="1"/>
  <c r="G191" i="2" s="1"/>
  <c r="K191" i="2" s="1"/>
  <c r="E192" i="2" l="1"/>
  <c r="F192" i="2" s="1"/>
  <c r="G192" i="2" s="1"/>
  <c r="K192" i="2" s="1"/>
  <c r="E193" i="2" l="1"/>
  <c r="F193" i="2" s="1"/>
  <c r="G193" i="2" s="1"/>
  <c r="K193" i="2" s="1"/>
  <c r="G194" i="2" l="1"/>
  <c r="K194" i="2"/>
  <c r="E195" i="2" l="1"/>
  <c r="F195" i="2" s="1"/>
  <c r="G195" i="2" s="1"/>
  <c r="K195" i="2"/>
  <c r="E196" i="2" l="1"/>
  <c r="F196" i="2" s="1"/>
  <c r="G198" i="2" s="1"/>
  <c r="K198" i="2" l="1"/>
  <c r="E198" i="2"/>
  <c r="K197" i="2"/>
  <c r="G196" i="2"/>
  <c r="K196" i="2" s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<sst xmlns="http://schemas.openxmlformats.org/spreadsheetml/2006/main" count="87" uniqueCount="52">
  <si>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</si>
  <si>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</si>
  <si>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</si>
  <si>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</si>
  <si>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</si>
  <si>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</si>
  <si>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</si>
  <si>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</si>
  <si>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</si>
  <si>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</si>
  <si>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</si>
  <si>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</si>
  <si>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</si>
  <si>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</si>
  <si>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</si>
  <si>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</si>
  <si>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</si>
  <si>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</si>
  <si>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</si>
  <si>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</si>
  <si>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</si>
  <si>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</si>
  <si>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</si>
  <si>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</si>
  <si>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</si>
  <si>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</si>
  <si>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</si>
  <si>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</si>
  <si>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</si>
  <si>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</si>
  <si>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</si>
  <si>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</si>
  <si>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</si>
  <si>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</si>
  <si>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</si>
  <si>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</si>
  <si>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</si>
  <si>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</si>
  <si>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</si>
  <si>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</si>
  <si>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</si>
  <si>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</si>
  <si>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</si>
  <si>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</si>
  <si>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</si>
  <si>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</si>
  <si>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</si>
  <si>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</si>
  <si>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</si>
  <si>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</si>
  <si>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2023 (24 YEARS)</t>
  </si>
  <si>
    <t>2024 YTD growth rate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</si>
</sst>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095872"/>
        <c:axId val="146953856"/>
      </c:lineChart>
      <c:catAx>
        <c:axId val="2940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5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409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80224"/>
        <c:axId val="146955584"/>
      </c:lineChart>
      <c:catAx>
        <c:axId val="3921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95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5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80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80736"/>
        <c:axId val="419710656"/>
      </c:lineChart>
      <c:catAx>
        <c:axId val="3921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71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1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18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1776.061752216855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81248"/>
        <c:axId val="419712960"/>
      </c:lineChart>
      <c:catAx>
        <c:axId val="39218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971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12960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218124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 formatCode="#,##0">
                  <c:v>1319.2436893843819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83296"/>
        <c:axId val="419714688"/>
      </c:lineChart>
      <c:catAx>
        <c:axId val="3921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971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14688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218329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234</xdr:row>
      <xdr:rowOff>0</xdr:rowOff>
    </xdr:from>
    <xdr:to>
      <xdr:col>5</xdr:col>
      <xdr:colOff>419100</xdr:colOff>
      <xdr:row>234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234</xdr:row>
      <xdr:rowOff>0</xdr:rowOff>
    </xdr:from>
    <xdr:to>
      <xdr:col>8</xdr:col>
      <xdr:colOff>469900</xdr:colOff>
      <xdr:row>234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223</xdr:row>
      <xdr:rowOff>0</xdr:rowOff>
    </xdr:from>
    <xdr:to>
      <xdr:col>12</xdr:col>
      <xdr:colOff>482600</xdr:colOff>
      <xdr:row>223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225</xdr:row>
      <xdr:rowOff>0</xdr:rowOff>
    </xdr:from>
    <xdr:to>
      <xdr:col>6</xdr:col>
      <xdr:colOff>177800</xdr:colOff>
      <xdr:row>246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225</xdr:row>
      <xdr:rowOff>8659</xdr:rowOff>
    </xdr:from>
    <xdr:to>
      <xdr:col>20</xdr:col>
      <xdr:colOff>254000</xdr:colOff>
      <xdr:row>246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38"/>
  <sheetViews>
    <sheetView tabSelected="1" zoomScaleNormal="100" zoomScalePageLayoutView="110" workbookViewId="0">
      <pane ySplit="5" topLeftCell="A210" activePane="bottomLeft" state="frozen"/>
      <selection pane="bottomLeft" activeCell="D214" sqref="D214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8.0086137707683122E-2</v>
      </c>
      <c r="Z73" s="26">
        <v>7.017206827132251E-2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7.4971005000491434E-2</v>
      </c>
      <c r="Z74" s="26">
        <v>7.0224972256748383E-2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8.3249707104689902E-2</v>
      </c>
      <c r="Z75" s="26">
        <v>8.4196808174371793E-2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8.0715457242149236E-2</v>
      </c>
      <c r="Z76" s="26">
        <v>9.0865128838271039E-2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8.3040911935976416E-2</v>
      </c>
      <c r="Z77" s="26">
        <v>9.3472634156032464E-2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8.6722091059776296E-2</v>
      </c>
      <c r="Z78" s="26">
        <v>9.9365784974265736E-2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8.3289986668084057E-2</v>
      </c>
      <c r="Z79" s="26">
        <v>9.2077771300346736E-2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9.3581338732349514E-2</v>
      </c>
      <c r="Z80" s="26">
        <v>9.8195768565448691E-2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8.8275894586918716E-2</v>
      </c>
      <c r="Z81" s="26">
        <v>8.5958897536773327E-2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9.1194026964696071E-2</v>
      </c>
      <c r="Z82" s="26">
        <v>8.1060122059316925E-2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7.9270665466406445E-2</v>
      </c>
      <c r="Z83" s="26">
        <v>6.7711569087143056E-2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7.6202347874153267E-2</v>
      </c>
      <c r="Z84" s="26">
        <v>6.6682454535102811E-2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1.0005995703433745</v>
      </c>
      <c r="Z86" s="30">
        <f>SUM(Z73:Z84)</f>
        <v>0.99998397975514342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0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0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5" t="s">
        <v>39</v>
      </c>
      <c r="N102" s="46"/>
      <c r="O102" s="47">
        <f>MIN(O65:O100)</f>
        <v>-0.24491489929975141</v>
      </c>
      <c r="P102" s="46"/>
      <c r="Q102" s="46"/>
      <c r="R102" s="47">
        <f>MIN(R65:R100)</f>
        <v>-0.13917411362916188</v>
      </c>
      <c r="S102" s="50"/>
      <c r="U102" s="37">
        <f>MEDIAN(U64:U100)</f>
        <v>0.68202283641587824</v>
      </c>
      <c r="V102" s="37">
        <f>MEDIAN(V64:V100)</f>
        <v>0.82</v>
      </c>
      <c r="W102" s="57" t="s">
        <v>44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8" t="s">
        <v>40</v>
      </c>
      <c r="N103" s="39"/>
      <c r="O103" s="49">
        <f>MAX(O65:O100)</f>
        <v>0.32667126119917289</v>
      </c>
      <c r="P103" s="39"/>
      <c r="Q103" s="39"/>
      <c r="R103" s="49">
        <f>MAX(R65:R100)</f>
        <v>0.13805809807056191</v>
      </c>
      <c r="S103" s="51"/>
      <c r="U103" s="37">
        <f>AVERAGE(U64:U100)</f>
        <v>0.67377664287133021</v>
      </c>
      <c r="V103" s="37">
        <f>AVERAGE(V64:V100)</f>
        <v>0.80724296976465515</v>
      </c>
      <c r="W103" s="57" t="s">
        <v>45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U104">
        <f>STDEV(U64:U100)</f>
        <v>0.10491490319398981</v>
      </c>
      <c r="V104">
        <f>STDEV(V64:V100)</f>
        <v>0.10999844138740442</v>
      </c>
      <c r="W104" s="57" t="s">
        <v>46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9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2" x14ac:dyDescent="0.2">
      <c r="A209" s="1">
        <v>44166</v>
      </c>
      <c r="B209" s="10">
        <f t="shared" ref="B208:B209" si="78">C$197*(1+B$215)*Y84</f>
        <v>1776.061752216855</v>
      </c>
      <c r="C209" s="12">
        <f t="shared" si="74"/>
        <v>24353.256752216854</v>
      </c>
      <c r="D209" s="10">
        <f t="shared" ref="D208:D209" si="79">D208+B209-F209</f>
        <v>19715.713062832474</v>
      </c>
      <c r="E209" s="13">
        <f t="shared" si="75"/>
        <v>456.81806283247352</v>
      </c>
      <c r="F209" s="10">
        <f t="shared" ref="F208:F209" si="80">G$197*(1+F$215)*Z84</f>
        <v>1319.2436893843819</v>
      </c>
      <c r="G209" s="12">
        <f t="shared" si="76"/>
        <v>21573.537022717715</v>
      </c>
      <c r="H209" s="57"/>
      <c r="I209" s="57"/>
      <c r="J209" s="57"/>
      <c r="K209" s="54">
        <f t="shared" si="77"/>
        <v>0.91388412767322824</v>
      </c>
    </row>
    <row r="210" spans="1:12" x14ac:dyDescent="0.2">
      <c r="A210" s="1"/>
      <c r="B210" s="10"/>
      <c r="C210" s="12"/>
      <c r="D210" s="10"/>
      <c r="E210" s="13"/>
      <c r="F210" s="10"/>
      <c r="G210" s="12"/>
      <c r="H210" s="57"/>
      <c r="I210" s="57"/>
      <c r="J210" s="57"/>
      <c r="K210" s="54"/>
    </row>
    <row r="211" spans="1:12" x14ac:dyDescent="0.2">
      <c r="A211" s="1"/>
      <c r="B211" s="10"/>
      <c r="C211" s="12"/>
      <c r="D211" s="10"/>
      <c r="E211" s="13"/>
      <c r="F211" s="10"/>
      <c r="G211" s="12"/>
      <c r="H211" s="57"/>
      <c r="I211" s="57"/>
      <c r="J211" s="57"/>
      <c r="K211" s="54"/>
    </row>
    <row r="212" spans="1:12" x14ac:dyDescent="0.2">
      <c r="A212" s="1"/>
      <c r="C212" s="19"/>
      <c r="G212" s="33"/>
    </row>
    <row r="213" spans="1:12" ht="28.5" customHeight="1" x14ac:dyDescent="0.2">
      <c r="A213" s="61" t="s">
        <v>51</v>
      </c>
      <c r="B213" s="64">
        <f>SUM(B198:B208)/SUM(B186:B196)-1</f>
        <v>7.9657181080908135E-2</v>
      </c>
      <c r="C213" s="62"/>
      <c r="D213" s="63"/>
      <c r="E213" s="63"/>
      <c r="F213" s="64">
        <f>SUM(F198:F208)/SUM(F186:F196)-1</f>
        <v>0.12639908504247388</v>
      </c>
      <c r="G213" s="33"/>
      <c r="K213" s="33"/>
    </row>
    <row r="214" spans="1:12" ht="15.75" x14ac:dyDescent="0.25">
      <c r="A214" s="17"/>
      <c r="B214" s="8"/>
      <c r="E214" s="17"/>
      <c r="F214" s="8"/>
      <c r="G214" s="55"/>
      <c r="L214" s="59"/>
    </row>
    <row r="215" spans="1:12" ht="15.75" x14ac:dyDescent="0.25">
      <c r="A215" s="17">
        <v>2024</v>
      </c>
      <c r="B215" s="60">
        <v>0.03</v>
      </c>
      <c r="E215" s="17">
        <v>2024</v>
      </c>
      <c r="F215" s="60">
        <v>0.03</v>
      </c>
    </row>
    <row r="217" spans="1:12" ht="15.75" x14ac:dyDescent="0.25">
      <c r="B217" s="38" t="s">
        <v>15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2" ht="15.75" x14ac:dyDescent="0.25">
      <c r="B218" s="7" t="s">
        <v>16</v>
      </c>
      <c r="F218" s="7" t="s">
        <v>17</v>
      </c>
    </row>
    <row r="219" spans="1:12" x14ac:dyDescent="0.2">
      <c r="B219" s="53" t="s">
        <v>43</v>
      </c>
      <c r="C219" s="53"/>
      <c r="D219" s="53"/>
      <c r="E219" s="53"/>
      <c r="F219" s="53" t="s">
        <v>43</v>
      </c>
    </row>
    <row r="220" spans="1:12" x14ac:dyDescent="0.2">
      <c r="B220" s="57" t="s">
        <v>49</v>
      </c>
      <c r="F220" s="57" t="s">
        <v>49</v>
      </c>
    </row>
    <row r="221" spans="1:12" x14ac:dyDescent="0.2">
      <c r="B221" t="s">
        <v>35</v>
      </c>
      <c r="F221" t="s">
        <v>35</v>
      </c>
    </row>
    <row r="222" spans="1:12" x14ac:dyDescent="0.2">
      <c r="B222" t="s">
        <v>18</v>
      </c>
      <c r="L222" s="6"/>
    </row>
    <row r="223" spans="1:12" x14ac:dyDescent="0.2">
      <c r="B223" t="s">
        <v>21</v>
      </c>
      <c r="L223" s="6"/>
    </row>
    <row r="224" spans="1:12" x14ac:dyDescent="0.2">
      <c r="L224" s="6"/>
    </row>
    <row r="225" spans="1:12" x14ac:dyDescent="0.2">
      <c r="A225" s="65"/>
      <c r="L225" s="6"/>
    </row>
    <row r="226" spans="1:12" x14ac:dyDescent="0.2">
      <c r="L226" s="6"/>
    </row>
    <row r="227" spans="1:12" x14ac:dyDescent="0.2">
      <c r="L227" s="6"/>
    </row>
    <row r="230" spans="1:12" ht="15.75" x14ac:dyDescent="0.25">
      <c r="B230" s="8"/>
      <c r="F230" s="8"/>
    </row>
    <row r="231" spans="1:12" ht="15.75" x14ac:dyDescent="0.25">
      <c r="B231" s="8"/>
      <c r="F231" s="8"/>
    </row>
    <row r="232" spans="1:12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2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2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2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2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2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2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2025-01-06T02:21:26Z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